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40" windowWidth="15450" windowHeight="10290"/>
  </bookViews>
  <sheets>
    <sheet name="COSTS" sheetId="1" r:id="rId1"/>
  </sheets>
  <calcPr calcId="145621"/>
</workbook>
</file>

<file path=xl/calcChain.xml><?xml version="1.0" encoding="utf-8"?>
<calcChain xmlns="http://schemas.openxmlformats.org/spreadsheetml/2006/main">
  <c r="N6" i="1" l="1"/>
  <c r="N7" i="1"/>
  <c r="N30" i="1" s="1"/>
  <c r="N8" i="1"/>
  <c r="N9" i="1"/>
  <c r="N10" i="1"/>
  <c r="N11" i="1"/>
  <c r="N12" i="1"/>
  <c r="N13" i="1"/>
  <c r="N14" i="1"/>
  <c r="N15" i="1"/>
  <c r="N16" i="1"/>
  <c r="N17" i="1"/>
  <c r="A30" i="1"/>
  <c r="D30" i="1"/>
  <c r="G35" i="1" s="1"/>
  <c r="G36" i="1" s="1"/>
  <c r="P7" i="1" s="1"/>
  <c r="E30" i="1"/>
  <c r="F30" i="1"/>
  <c r="G30" i="1"/>
  <c r="H30" i="1"/>
  <c r="H32" i="1" s="1"/>
  <c r="N32" i="1" s="1"/>
  <c r="I30" i="1"/>
  <c r="I32" i="1" s="1"/>
  <c r="J30" i="1"/>
  <c r="K30" i="1"/>
  <c r="L30" i="1"/>
  <c r="M30" i="1"/>
  <c r="E32" i="1"/>
  <c r="F32" i="1"/>
  <c r="G32" i="1"/>
  <c r="J32" i="1"/>
  <c r="K32" i="1"/>
  <c r="L32" i="1"/>
  <c r="M32" i="1"/>
  <c r="G34" i="1"/>
  <c r="G39" i="1"/>
  <c r="G41" i="1"/>
  <c r="G38" i="1" l="1"/>
  <c r="G40" i="1"/>
  <c r="G42" i="1" s="1"/>
  <c r="P16" i="1"/>
  <c r="P12" i="1"/>
  <c r="P8" i="1"/>
  <c r="P13" i="1"/>
  <c r="P9" i="1"/>
  <c r="P17" i="1"/>
  <c r="P14" i="1"/>
  <c r="P10" i="1"/>
  <c r="P6" i="1"/>
  <c r="P15" i="1"/>
  <c r="P11" i="1"/>
  <c r="O6" i="1" l="1"/>
  <c r="O17" i="1"/>
  <c r="Q17" i="1" s="1"/>
  <c r="R17" i="1" s="1"/>
  <c r="O8" i="1"/>
  <c r="Q8" i="1" s="1"/>
  <c r="R8" i="1" s="1"/>
  <c r="O16" i="1"/>
  <c r="Q16" i="1" s="1"/>
  <c r="R16" i="1" s="1"/>
  <c r="O9" i="1"/>
  <c r="Q9" i="1" s="1"/>
  <c r="R9" i="1" s="1"/>
  <c r="O13" i="1"/>
  <c r="Q13" i="1" s="1"/>
  <c r="R13" i="1" s="1"/>
  <c r="O12" i="1"/>
  <c r="Q12" i="1" s="1"/>
  <c r="R12" i="1" s="1"/>
  <c r="O10" i="1"/>
  <c r="Q10" i="1" s="1"/>
  <c r="R10" i="1" s="1"/>
  <c r="O14" i="1"/>
  <c r="Q14" i="1" s="1"/>
  <c r="R14" i="1" s="1"/>
  <c r="O7" i="1"/>
  <c r="Q7" i="1" s="1"/>
  <c r="R7" i="1" s="1"/>
  <c r="O11" i="1"/>
  <c r="Q11" i="1" s="1"/>
  <c r="R11" i="1" s="1"/>
  <c r="O15" i="1"/>
  <c r="Q15" i="1" s="1"/>
  <c r="R15" i="1" s="1"/>
  <c r="P32" i="1"/>
  <c r="P30" i="1"/>
  <c r="O32" i="1" l="1"/>
  <c r="Q32" i="1" s="1"/>
  <c r="O30" i="1"/>
  <c r="Q6" i="1"/>
  <c r="Q30" i="1" l="1"/>
  <c r="R6" i="1"/>
  <c r="R30" i="1" s="1"/>
</calcChain>
</file>

<file path=xl/sharedStrings.xml><?xml version="1.0" encoding="utf-8"?>
<sst xmlns="http://schemas.openxmlformats.org/spreadsheetml/2006/main" count="75" uniqueCount="51">
  <si>
    <t>Pay gas</t>
  </si>
  <si>
    <t>Out of pocket expenses&amp;credits</t>
  </si>
  <si>
    <t xml:space="preserve"> </t>
  </si>
  <si>
    <t>Total</t>
  </si>
  <si>
    <t>Avg not</t>
  </si>
  <si>
    <t>Avg gas</t>
  </si>
  <si>
    <t>Trip cost</t>
  </si>
  <si>
    <t>Difference</t>
  </si>
  <si>
    <t>Person</t>
  </si>
  <si>
    <t>0=No</t>
  </si>
  <si>
    <t>Food &amp;</t>
  </si>
  <si>
    <t>Repairs&amp;</t>
  </si>
  <si>
    <t>Raft</t>
  </si>
  <si>
    <t>Eq Rent&amp;</t>
  </si>
  <si>
    <t>Fees,mail</t>
  </si>
  <si>
    <t>expenses</t>
  </si>
  <si>
    <t>including</t>
  </si>
  <si>
    <t>for non-</t>
  </si>
  <si>
    <t>for each</t>
  </si>
  <si>
    <t>Pay(+)</t>
  </si>
  <si>
    <t>#</t>
  </si>
  <si>
    <t>Name</t>
  </si>
  <si>
    <t>1=Yes</t>
  </si>
  <si>
    <t>Supplies</t>
  </si>
  <si>
    <t>Gas</t>
  </si>
  <si>
    <t>Shuttle</t>
  </si>
  <si>
    <t>losses</t>
  </si>
  <si>
    <t>phone,etc.</t>
  </si>
  <si>
    <t>&amp;credits</t>
  </si>
  <si>
    <t>gas</t>
  </si>
  <si>
    <t>drivers</t>
  </si>
  <si>
    <t>person</t>
  </si>
  <si>
    <t>Refund(-)</t>
  </si>
  <si>
    <t>Total gas cost</t>
  </si>
  <si>
    <t>Divided by total people paying gas</t>
  </si>
  <si>
    <t>Avg gas cost people paying gas</t>
  </si>
  <si>
    <t>Total trip cost</t>
  </si>
  <si>
    <t xml:space="preserve">Subtract total gas </t>
  </si>
  <si>
    <t>Total cost minus total gas cost</t>
  </si>
  <si>
    <t>Total people</t>
  </si>
  <si>
    <t>Avg not including gas cost</t>
  </si>
  <si>
    <t>Campfees</t>
  </si>
  <si>
    <t>Pers</t>
  </si>
  <si>
    <t>Food</t>
  </si>
  <si>
    <t>Grp</t>
  </si>
  <si>
    <t>Groover</t>
  </si>
  <si>
    <t>Rental</t>
  </si>
  <si>
    <t>Passenger</t>
  </si>
  <si>
    <t>Driver</t>
  </si>
  <si>
    <t>The following expenses spreadsheet is for a Ladore trip.  To compensate vehicle providers; gas expenses were totaled and split between people who did not provide vehicles.   Raft maintenance rates were allocated by size of raft.  There were four food groups as assigned in the column "Food Grp".</t>
  </si>
  <si>
    <t>Maintenance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</si>
</sst>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5" x14ac:knownFonts="1">
    <font>
      <sz val="10"/>
      <name val="Arial"/>
    </font>
    <font>
      <sz val="10"/>
      <color indexed="10"/>
      <name val="Arial"/>
      <family val="2"/>
    </font>
    <font>
      <sz val="10"/>
      <color indexed="8"/>
      <name val="Arial"/>
      <family val="2"/>
    </font>
    <font>
      <sz val="10"/>
      <name val="Arial"/>
      <family val="2"/>
    </font>
    <font>
      <b/>
      <sz val="14"/>
      <name val="Arial"/>
      <family val="2"/>
    </font>
  </fonts>
  <fills count="7">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9" tint="0.39997558519241921"/>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bottom style="double">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02">
    <xf numFmtId="0" fontId="0" fillId="0" borderId="0" xfId="0"/>
    <xf numFmtId="2" fontId="0" fillId="0" borderId="0" xfId="0" applyNumberFormat="1"/>
    <xf numFmtId="2" fontId="0" fillId="0" borderId="1" xfId="0" applyNumberFormat="1" applyBorder="1"/>
    <xf numFmtId="2" fontId="0" fillId="0" borderId="2" xfId="0" applyNumberFormat="1" applyBorder="1"/>
    <xf numFmtId="2" fontId="0" fillId="0" borderId="3" xfId="0" applyNumberFormat="1" applyBorder="1"/>
    <xf numFmtId="2" fontId="0" fillId="0" borderId="0" xfId="0" applyNumberFormat="1" applyBorder="1"/>
    <xf numFmtId="0" fontId="0" fillId="0" borderId="6" xfId="0" applyBorder="1"/>
    <xf numFmtId="0" fontId="0" fillId="0" borderId="7" xfId="0" applyBorder="1"/>
    <xf numFmtId="2" fontId="0" fillId="0" borderId="9" xfId="0" applyNumberFormat="1" applyBorder="1"/>
    <xf numFmtId="2" fontId="2" fillId="0" borderId="9" xfId="0" applyNumberFormat="1" applyFont="1" applyBorder="1"/>
    <xf numFmtId="0" fontId="0" fillId="0" borderId="9" xfId="0" applyBorder="1"/>
    <xf numFmtId="49" fontId="0" fillId="0" borderId="4" xfId="0" applyNumberFormat="1" applyBorder="1"/>
    <xf numFmtId="49" fontId="0" fillId="0" borderId="5" xfId="0" applyNumberFormat="1" applyBorder="1"/>
    <xf numFmtId="49" fontId="0" fillId="0" borderId="0" xfId="0" applyNumberFormat="1"/>
    <xf numFmtId="49" fontId="0" fillId="0" borderId="7" xfId="0" applyNumberFormat="1" applyBorder="1"/>
    <xf numFmtId="49" fontId="0" fillId="0" borderId="8" xfId="0" applyNumberFormat="1" applyBorder="1"/>
    <xf numFmtId="0" fontId="0" fillId="0" borderId="10" xfId="0" applyBorder="1"/>
    <xf numFmtId="2" fontId="0" fillId="0" borderId="10" xfId="0" applyNumberFormat="1" applyBorder="1"/>
    <xf numFmtId="0" fontId="0" fillId="0" borderId="11" xfId="0" applyBorder="1"/>
    <xf numFmtId="2" fontId="0" fillId="0" borderId="12" xfId="0" applyNumberFormat="1" applyBorder="1"/>
    <xf numFmtId="2" fontId="0" fillId="0" borderId="7" xfId="0" applyNumberFormat="1" applyBorder="1"/>
    <xf numFmtId="2" fontId="0" fillId="0" borderId="8" xfId="0" applyNumberFormat="1" applyBorder="1"/>
    <xf numFmtId="2" fontId="0" fillId="0" borderId="11" xfId="0" applyNumberFormat="1" applyBorder="1"/>
    <xf numFmtId="2" fontId="0" fillId="0" borderId="6" xfId="0" applyNumberFormat="1" applyBorder="1"/>
    <xf numFmtId="164" fontId="0" fillId="0" borderId="8" xfId="0" applyNumberFormat="1" applyBorder="1"/>
    <xf numFmtId="49" fontId="0" fillId="0" borderId="13" xfId="0" applyNumberFormat="1" applyBorder="1"/>
    <xf numFmtId="49" fontId="0" fillId="0" borderId="14" xfId="0" applyNumberFormat="1" applyBorder="1"/>
    <xf numFmtId="2" fontId="0" fillId="0" borderId="15" xfId="0" applyNumberFormat="1" applyBorder="1"/>
    <xf numFmtId="2" fontId="2" fillId="0" borderId="15" xfId="0" applyNumberFormat="1" applyFont="1" applyBorder="1"/>
    <xf numFmtId="0" fontId="0" fillId="0" borderId="16" xfId="0" applyBorder="1"/>
    <xf numFmtId="2" fontId="0" fillId="0" borderId="16" xfId="0" applyNumberFormat="1" applyBorder="1"/>
    <xf numFmtId="2" fontId="0" fillId="0" borderId="17" xfId="0" applyNumberFormat="1" applyBorder="1"/>
    <xf numFmtId="2" fontId="2" fillId="0" borderId="17" xfId="0" applyNumberFormat="1" applyFont="1" applyBorder="1"/>
    <xf numFmtId="2" fontId="1" fillId="0" borderId="17" xfId="0" applyNumberFormat="1" applyFont="1" applyBorder="1"/>
    <xf numFmtId="0" fontId="0" fillId="0" borderId="19" xfId="0" applyBorder="1"/>
    <xf numFmtId="0" fontId="1" fillId="0" borderId="19" xfId="0" applyFont="1" applyBorder="1"/>
    <xf numFmtId="2" fontId="0" fillId="0" borderId="20" xfId="0" applyNumberFormat="1" applyBorder="1"/>
    <xf numFmtId="2" fontId="0" fillId="0" borderId="21" xfId="0" applyNumberFormat="1" applyBorder="1"/>
    <xf numFmtId="2" fontId="0" fillId="0" borderId="22" xfId="0" applyNumberFormat="1" applyBorder="1"/>
    <xf numFmtId="2" fontId="0" fillId="0" borderId="18" xfId="0" applyNumberFormat="1" applyBorder="1"/>
    <xf numFmtId="2" fontId="0" fillId="0" borderId="19" xfId="0" applyNumberFormat="1" applyBorder="1"/>
    <xf numFmtId="1" fontId="0" fillId="0" borderId="19" xfId="0" applyNumberFormat="1" applyBorder="1"/>
    <xf numFmtId="1" fontId="0" fillId="0" borderId="23" xfId="0" applyNumberFormat="1" applyBorder="1"/>
    <xf numFmtId="49" fontId="0" fillId="0" borderId="0" xfId="0" applyNumberFormat="1" applyBorder="1"/>
    <xf numFmtId="49" fontId="0" fillId="0" borderId="23" xfId="0" applyNumberFormat="1" applyBorder="1"/>
    <xf numFmtId="49" fontId="0" fillId="0" borderId="15" xfId="0" applyNumberFormat="1" applyBorder="1"/>
    <xf numFmtId="0" fontId="0" fillId="0" borderId="20" xfId="0" applyBorder="1"/>
    <xf numFmtId="0" fontId="0" fillId="0" borderId="21" xfId="0" applyBorder="1"/>
    <xf numFmtId="0" fontId="0" fillId="0" borderId="24" xfId="0" applyBorder="1"/>
    <xf numFmtId="49" fontId="0" fillId="0" borderId="25" xfId="0" applyNumberFormat="1" applyBorder="1"/>
    <xf numFmtId="49" fontId="0" fillId="0" borderId="26" xfId="0" applyNumberFormat="1" applyBorder="1"/>
    <xf numFmtId="49" fontId="0" fillId="0" borderId="27" xfId="0" applyNumberFormat="1" applyBorder="1"/>
    <xf numFmtId="49" fontId="0" fillId="0" borderId="28" xfId="0" applyNumberFormat="1" applyBorder="1"/>
    <xf numFmtId="49" fontId="0" fillId="0" borderId="29" xfId="0" applyNumberFormat="1" applyBorder="1"/>
    <xf numFmtId="49" fontId="0" fillId="0" borderId="30" xfId="0" applyNumberFormat="1" applyBorder="1"/>
    <xf numFmtId="0" fontId="0" fillId="0" borderId="31" xfId="0" applyBorder="1"/>
    <xf numFmtId="0" fontId="0" fillId="0" borderId="32" xfId="0" applyBorder="1"/>
    <xf numFmtId="0" fontId="0" fillId="0" borderId="27" xfId="0" applyBorder="1"/>
    <xf numFmtId="0" fontId="0" fillId="0" borderId="33" xfId="0" applyBorder="1"/>
    <xf numFmtId="0" fontId="0" fillId="0" borderId="34" xfId="0" applyBorder="1"/>
    <xf numFmtId="49" fontId="0" fillId="0" borderId="1" xfId="0" applyNumberFormat="1" applyBorder="1"/>
    <xf numFmtId="49" fontId="0" fillId="0" borderId="2" xfId="0" applyNumberFormat="1" applyBorder="1"/>
    <xf numFmtId="49" fontId="0" fillId="0" borderId="3" xfId="0" applyNumberFormat="1" applyBorder="1"/>
    <xf numFmtId="49" fontId="2" fillId="0" borderId="13" xfId="0" applyNumberFormat="1" applyFont="1" applyBorder="1"/>
    <xf numFmtId="2" fontId="0" fillId="0" borderId="35" xfId="0" applyNumberFormat="1" applyBorder="1"/>
    <xf numFmtId="2" fontId="0" fillId="0" borderId="36" xfId="0" applyNumberFormat="1" applyBorder="1"/>
    <xf numFmtId="2" fontId="0" fillId="0" borderId="32" xfId="0" applyNumberFormat="1" applyBorder="1"/>
    <xf numFmtId="2" fontId="0" fillId="0" borderId="28" xfId="0" applyNumberFormat="1" applyBorder="1"/>
    <xf numFmtId="2" fontId="0" fillId="0" borderId="33" xfId="0" applyNumberFormat="1" applyBorder="1"/>
    <xf numFmtId="2" fontId="0" fillId="0" borderId="34" xfId="0" applyNumberFormat="1" applyBorder="1"/>
    <xf numFmtId="1" fontId="0" fillId="0" borderId="37" xfId="0" applyNumberFormat="1" applyBorder="1"/>
    <xf numFmtId="0" fontId="2" fillId="0" borderId="32" xfId="0" applyFont="1" applyBorder="1"/>
    <xf numFmtId="0" fontId="2" fillId="0" borderId="28" xfId="0" applyFont="1" applyBorder="1"/>
    <xf numFmtId="164" fontId="0" fillId="0" borderId="0" xfId="0" applyNumberFormat="1" applyBorder="1"/>
    <xf numFmtId="0" fontId="0" fillId="0" borderId="28" xfId="0" applyBorder="1"/>
    <xf numFmtId="2" fontId="3" fillId="0" borderId="17" xfId="0" applyNumberFormat="1" applyFont="1" applyBorder="1"/>
    <xf numFmtId="49" fontId="1" fillId="0" borderId="14" xfId="0" applyNumberFormat="1" applyFont="1" applyBorder="1"/>
    <xf numFmtId="49" fontId="3" fillId="0" borderId="15" xfId="0" applyNumberFormat="1" applyFont="1" applyBorder="1"/>
    <xf numFmtId="0" fontId="2" fillId="2" borderId="35" xfId="0" applyFont="1" applyFill="1" applyBorder="1"/>
    <xf numFmtId="1" fontId="0" fillId="2" borderId="22" xfId="0" applyNumberFormat="1" applyFill="1" applyBorder="1"/>
    <xf numFmtId="0" fontId="2" fillId="2" borderId="29" xfId="0" applyFont="1" applyFill="1" applyBorder="1"/>
    <xf numFmtId="1" fontId="0" fillId="2" borderId="8" xfId="0" applyNumberFormat="1" applyFill="1" applyBorder="1"/>
    <xf numFmtId="0" fontId="2" fillId="3" borderId="35" xfId="0" applyFont="1" applyFill="1" applyBorder="1"/>
    <xf numFmtId="1" fontId="0" fillId="3" borderId="22" xfId="0" applyNumberFormat="1" applyFill="1" applyBorder="1"/>
    <xf numFmtId="0" fontId="2" fillId="3" borderId="29" xfId="0" applyFont="1" applyFill="1" applyBorder="1"/>
    <xf numFmtId="1" fontId="0" fillId="3" borderId="8" xfId="0" applyNumberFormat="1" applyFill="1" applyBorder="1"/>
    <xf numFmtId="0" fontId="2" fillId="4" borderId="35" xfId="0" applyFont="1" applyFill="1" applyBorder="1"/>
    <xf numFmtId="1" fontId="0" fillId="4" borderId="22" xfId="0" applyNumberFormat="1" applyFill="1" applyBorder="1"/>
    <xf numFmtId="0" fontId="2" fillId="4" borderId="31" xfId="0" applyFont="1" applyFill="1" applyBorder="1"/>
    <xf numFmtId="1" fontId="0" fillId="4" borderId="19" xfId="0" applyNumberFormat="1" applyFill="1" applyBorder="1"/>
    <xf numFmtId="0" fontId="2" fillId="4" borderId="29" xfId="0" applyFont="1" applyFill="1" applyBorder="1"/>
    <xf numFmtId="1" fontId="0" fillId="4" borderId="8" xfId="0" applyNumberFormat="1" applyFill="1" applyBorder="1"/>
    <xf numFmtId="0" fontId="2" fillId="5" borderId="35" xfId="0" applyFont="1" applyFill="1" applyBorder="1"/>
    <xf numFmtId="1" fontId="0" fillId="5" borderId="22" xfId="0" applyNumberFormat="1" applyFill="1" applyBorder="1"/>
    <xf numFmtId="0" fontId="2" fillId="5" borderId="29" xfId="0" applyFont="1" applyFill="1" applyBorder="1"/>
    <xf numFmtId="1" fontId="0" fillId="5" borderId="8" xfId="0" applyNumberFormat="1" applyFill="1" applyBorder="1"/>
    <xf numFmtId="0" fontId="2" fillId="6" borderId="35" xfId="0" applyFont="1" applyFill="1" applyBorder="1"/>
    <xf numFmtId="1" fontId="0" fillId="6" borderId="22" xfId="0" applyNumberFormat="1" applyFill="1" applyBorder="1"/>
    <xf numFmtId="0" fontId="2" fillId="6" borderId="29" xfId="0" applyFont="1" applyFill="1" applyBorder="1"/>
    <xf numFmtId="1" fontId="0" fillId="6" borderId="8" xfId="0" applyNumberFormat="1" applyFill="1" applyBorder="1"/>
    <xf numFmtId="49" fontId="3" fillId="0" borderId="28" xfId="0" applyNumberFormat="1" applyFont="1" applyBorder="1"/>
    <xf numFmtId="0" fontId="4" fillId="0" borderId="0" xfId="0" applyFont="1" applyAlignment="1">
      <alignment horizontal="left" vertical="top" wrapText="1"/>
    </xf>
  </cellXfs>
  <cellStyles count="1">
    <cellStyle name="Normal" xfId="0" builtinId="0"/>
  </cellStyles>
  <dxfs count="4">
    <dxf>
      <font>
        <condense val="0"/>
        <extend val="0"/>
        <color auto="1"/>
      </font>
    </dxf>
    <dxf>
      <font>
        <condense val="0"/>
        <extend val="0"/>
        <color indexed="10"/>
      </font>
    </dxf>
    <dxf>
      <font>
        <condense val="0"/>
        <extend val="0"/>
        <color auto="1"/>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tabSelected="1" workbookViewId="0">
      <selection activeCell="AD7" sqref="AD7"/>
    </sheetView>
  </sheetViews>
  <sheetFormatPr defaultRowHeight="12.75" x14ac:dyDescent="0.2"/>
  <cols>
    <col min="1" max="2" width="5.28515625" customWidth="1"/>
    <col min="3" max="3" width="13.28515625" customWidth="1"/>
    <col min="4" max="4" width="7.42578125" customWidth="1"/>
    <col min="5" max="5" width="6.5703125" customWidth="1"/>
    <col min="19" max="19" width="11.28515625" customWidth="1"/>
  </cols>
  <sheetData>
    <row r="1" spans="1:19" ht="108" customHeight="1" x14ac:dyDescent="0.2">
      <c r="A1" s="101" t="s">
        <v>49</v>
      </c>
      <c r="B1" s="101"/>
      <c r="C1" s="101"/>
      <c r="D1" s="101"/>
      <c r="E1" s="101"/>
      <c r="F1" s="101"/>
      <c r="G1" s="101"/>
      <c r="H1" s="101"/>
      <c r="I1" s="101"/>
      <c r="J1" s="101"/>
      <c r="K1" s="101"/>
      <c r="L1" s="101"/>
      <c r="M1" s="101"/>
      <c r="N1" s="101"/>
      <c r="O1" s="101"/>
      <c r="P1" s="101"/>
      <c r="Q1" s="101"/>
      <c r="R1" s="101"/>
      <c r="S1" s="101"/>
    </row>
    <row r="2" spans="1:19" ht="13.5" thickBot="1" x14ac:dyDescent="0.25"/>
    <row r="3" spans="1:19" s="13" customFormat="1" ht="13.5" thickBot="1" x14ac:dyDescent="0.25">
      <c r="A3" s="49"/>
      <c r="B3" s="50"/>
      <c r="C3" s="50"/>
      <c r="D3" s="12" t="s">
        <v>0</v>
      </c>
      <c r="E3" s="60"/>
      <c r="F3" s="61"/>
      <c r="G3" s="61" t="s">
        <v>1</v>
      </c>
      <c r="H3" s="61"/>
      <c r="I3" s="61"/>
      <c r="J3" s="61"/>
      <c r="K3" s="61"/>
      <c r="L3" s="61" t="s">
        <v>2</v>
      </c>
      <c r="M3" s="62"/>
      <c r="N3" s="25" t="s">
        <v>3</v>
      </c>
      <c r="O3" s="50" t="s">
        <v>4</v>
      </c>
      <c r="P3" s="50" t="s">
        <v>5</v>
      </c>
      <c r="Q3" s="11" t="s">
        <v>6</v>
      </c>
      <c r="R3" s="63" t="s">
        <v>7</v>
      </c>
      <c r="S3" s="12"/>
    </row>
    <row r="4" spans="1:19" s="13" customFormat="1" x14ac:dyDescent="0.2">
      <c r="A4" s="51" t="s">
        <v>42</v>
      </c>
      <c r="B4" s="52" t="s">
        <v>43</v>
      </c>
      <c r="C4" s="52" t="s">
        <v>8</v>
      </c>
      <c r="D4" s="44" t="s">
        <v>9</v>
      </c>
      <c r="E4" s="52" t="s">
        <v>10</v>
      </c>
      <c r="F4" s="52" t="s">
        <v>24</v>
      </c>
      <c r="G4" s="52" t="s">
        <v>25</v>
      </c>
      <c r="H4" s="52" t="s">
        <v>41</v>
      </c>
      <c r="I4" s="100" t="s">
        <v>45</v>
      </c>
      <c r="J4" s="52" t="s">
        <v>11</v>
      </c>
      <c r="K4" s="52" t="s">
        <v>12</v>
      </c>
      <c r="L4" s="52" t="s">
        <v>13</v>
      </c>
      <c r="M4" s="43" t="s">
        <v>14</v>
      </c>
      <c r="N4" s="45" t="s">
        <v>15</v>
      </c>
      <c r="O4" s="52" t="s">
        <v>16</v>
      </c>
      <c r="P4" s="52" t="s">
        <v>17</v>
      </c>
      <c r="Q4" s="43" t="s">
        <v>18</v>
      </c>
      <c r="R4" s="77" t="s">
        <v>19</v>
      </c>
      <c r="S4" s="44" t="s">
        <v>8</v>
      </c>
    </row>
    <row r="5" spans="1:19" s="13" customFormat="1" ht="13.5" thickBot="1" x14ac:dyDescent="0.25">
      <c r="A5" s="53" t="s">
        <v>20</v>
      </c>
      <c r="B5" s="54" t="s">
        <v>44</v>
      </c>
      <c r="C5" s="54" t="s">
        <v>21</v>
      </c>
      <c r="D5" s="15" t="s">
        <v>22</v>
      </c>
      <c r="E5" s="54" t="s">
        <v>23</v>
      </c>
      <c r="F5" s="54"/>
      <c r="G5" s="54"/>
      <c r="H5" s="54"/>
      <c r="I5" s="54"/>
      <c r="J5" s="54" t="s">
        <v>26</v>
      </c>
      <c r="K5" s="54" t="s">
        <v>50</v>
      </c>
      <c r="L5" s="54" t="s">
        <v>46</v>
      </c>
      <c r="M5" s="14" t="s">
        <v>27</v>
      </c>
      <c r="N5" s="26" t="s">
        <v>28</v>
      </c>
      <c r="O5" s="54" t="s">
        <v>29</v>
      </c>
      <c r="P5" s="54" t="s">
        <v>30</v>
      </c>
      <c r="Q5" s="14" t="s">
        <v>31</v>
      </c>
      <c r="R5" s="76" t="s">
        <v>32</v>
      </c>
      <c r="S5" s="15" t="s">
        <v>21</v>
      </c>
    </row>
    <row r="6" spans="1:19" ht="13.5" thickBot="1" x14ac:dyDescent="0.25">
      <c r="A6" s="55">
        <v>1</v>
      </c>
      <c r="B6" s="29">
        <v>4</v>
      </c>
      <c r="C6" s="78" t="s">
        <v>47</v>
      </c>
      <c r="D6" s="79">
        <v>1</v>
      </c>
      <c r="E6" s="64">
        <v>86.07</v>
      </c>
      <c r="F6" s="65">
        <v>15.92</v>
      </c>
      <c r="G6" s="65">
        <v>0</v>
      </c>
      <c r="H6" s="65">
        <v>18</v>
      </c>
      <c r="I6" s="65">
        <v>15.99</v>
      </c>
      <c r="J6" s="65">
        <v>0</v>
      </c>
      <c r="K6" s="65">
        <v>60</v>
      </c>
      <c r="L6" s="65">
        <v>0</v>
      </c>
      <c r="M6" s="38">
        <v>15</v>
      </c>
      <c r="N6" s="31">
        <f t="shared" ref="N6:N17" si="0">SUM(E6:M6)</f>
        <v>210.98</v>
      </c>
      <c r="O6" s="66">
        <f>G42*COUNT(A6)</f>
        <v>125.95416666666667</v>
      </c>
      <c r="P6" s="66">
        <f>D6*G36</f>
        <v>39.387142857142862</v>
      </c>
      <c r="Q6" s="30">
        <f>O6+P6</f>
        <v>165.34130952380951</v>
      </c>
      <c r="R6" s="33">
        <f t="shared" ref="R6:R16" si="1">Q6-N6</f>
        <v>-45.638690476190476</v>
      </c>
      <c r="S6" s="78" t="s">
        <v>47</v>
      </c>
    </row>
    <row r="7" spans="1:19" ht="13.5" thickBot="1" x14ac:dyDescent="0.25">
      <c r="A7" s="55">
        <v>2</v>
      </c>
      <c r="B7" s="29">
        <v>4</v>
      </c>
      <c r="C7" s="80" t="s">
        <v>48</v>
      </c>
      <c r="D7" s="81">
        <v>0</v>
      </c>
      <c r="E7" s="64">
        <v>53.06</v>
      </c>
      <c r="F7" s="65">
        <v>11.49</v>
      </c>
      <c r="G7" s="65">
        <v>90</v>
      </c>
      <c r="H7" s="65">
        <v>0</v>
      </c>
      <c r="I7" s="65">
        <v>0</v>
      </c>
      <c r="J7" s="65">
        <v>0</v>
      </c>
      <c r="K7" s="65">
        <v>0</v>
      </c>
      <c r="L7" s="65">
        <v>0</v>
      </c>
      <c r="M7" s="38">
        <v>0</v>
      </c>
      <c r="N7" s="31">
        <f t="shared" si="0"/>
        <v>154.55000000000001</v>
      </c>
      <c r="O7" s="66">
        <f>G42*COUNT(A7)</f>
        <v>125.95416666666667</v>
      </c>
      <c r="P7" s="66">
        <f>D7*G36</f>
        <v>0</v>
      </c>
      <c r="Q7" s="30">
        <f>O7+P7</f>
        <v>125.95416666666667</v>
      </c>
      <c r="R7" s="33">
        <f t="shared" si="1"/>
        <v>-28.595833333333346</v>
      </c>
      <c r="S7" s="80" t="s">
        <v>48</v>
      </c>
    </row>
    <row r="8" spans="1:19" ht="13.5" thickBot="1" x14ac:dyDescent="0.25">
      <c r="A8" s="55">
        <v>3</v>
      </c>
      <c r="B8" s="29">
        <v>4</v>
      </c>
      <c r="C8" s="82" t="s">
        <v>47</v>
      </c>
      <c r="D8" s="83">
        <v>1</v>
      </c>
      <c r="E8" s="64">
        <v>50.26</v>
      </c>
      <c r="F8" s="65">
        <v>31.15</v>
      </c>
      <c r="G8" s="65">
        <v>0</v>
      </c>
      <c r="H8" s="65">
        <v>0</v>
      </c>
      <c r="I8" s="65">
        <v>0</v>
      </c>
      <c r="J8" s="65">
        <v>0</v>
      </c>
      <c r="K8" s="65">
        <v>0</v>
      </c>
      <c r="L8" s="65">
        <v>0</v>
      </c>
      <c r="M8" s="38">
        <v>0</v>
      </c>
      <c r="N8" s="31">
        <f t="shared" si="0"/>
        <v>81.41</v>
      </c>
      <c r="O8" s="66">
        <f>G42*COUNT(A8)</f>
        <v>125.95416666666667</v>
      </c>
      <c r="P8" s="66">
        <f>D8*G36</f>
        <v>39.387142857142862</v>
      </c>
      <c r="Q8" s="30">
        <f t="shared" ref="Q8:Q17" si="2">O8+P8</f>
        <v>165.34130952380951</v>
      </c>
      <c r="R8" s="75">
        <f t="shared" si="1"/>
        <v>83.931309523809517</v>
      </c>
      <c r="S8" s="82" t="s">
        <v>47</v>
      </c>
    </row>
    <row r="9" spans="1:19" ht="13.5" thickBot="1" x14ac:dyDescent="0.25">
      <c r="A9" s="55">
        <v>4</v>
      </c>
      <c r="B9" s="29">
        <v>2</v>
      </c>
      <c r="C9" s="84" t="s">
        <v>48</v>
      </c>
      <c r="D9" s="85">
        <v>0</v>
      </c>
      <c r="E9" s="64">
        <v>0</v>
      </c>
      <c r="F9" s="65">
        <v>46.06</v>
      </c>
      <c r="G9" s="65">
        <v>30</v>
      </c>
      <c r="H9" s="65">
        <v>0</v>
      </c>
      <c r="I9" s="65">
        <v>0</v>
      </c>
      <c r="J9" s="65">
        <v>0</v>
      </c>
      <c r="K9" s="65">
        <v>0</v>
      </c>
      <c r="L9" s="65">
        <v>0</v>
      </c>
      <c r="M9" s="38">
        <v>0</v>
      </c>
      <c r="N9" s="31">
        <f t="shared" si="0"/>
        <v>76.06</v>
      </c>
      <c r="O9" s="66">
        <f>G42*COUNT(A9)</f>
        <v>125.95416666666667</v>
      </c>
      <c r="P9" s="66">
        <f>D9*G36</f>
        <v>0</v>
      </c>
      <c r="Q9" s="30">
        <f t="shared" si="2"/>
        <v>125.95416666666667</v>
      </c>
      <c r="R9" s="32">
        <f t="shared" si="1"/>
        <v>49.894166666666663</v>
      </c>
      <c r="S9" s="84" t="s">
        <v>48</v>
      </c>
    </row>
    <row r="10" spans="1:19" ht="13.5" thickBot="1" x14ac:dyDescent="0.25">
      <c r="A10" s="55">
        <v>5</v>
      </c>
      <c r="B10" s="29">
        <v>2</v>
      </c>
      <c r="C10" s="86" t="s">
        <v>47</v>
      </c>
      <c r="D10" s="87">
        <v>1</v>
      </c>
      <c r="E10" s="64">
        <v>0</v>
      </c>
      <c r="F10" s="65">
        <v>0</v>
      </c>
      <c r="G10" s="65">
        <v>30</v>
      </c>
      <c r="H10" s="65">
        <v>0</v>
      </c>
      <c r="I10" s="65">
        <v>0</v>
      </c>
      <c r="J10" s="65">
        <v>0</v>
      </c>
      <c r="K10" s="65">
        <v>0</v>
      </c>
      <c r="L10" s="65">
        <v>0</v>
      </c>
      <c r="M10" s="38">
        <v>0</v>
      </c>
      <c r="N10" s="31">
        <f t="shared" si="0"/>
        <v>30</v>
      </c>
      <c r="O10" s="66">
        <f>G42*COUNT(A10)</f>
        <v>125.95416666666667</v>
      </c>
      <c r="P10" s="66">
        <f>D10*G36</f>
        <v>39.387142857142862</v>
      </c>
      <c r="Q10" s="30">
        <f t="shared" si="2"/>
        <v>165.34130952380951</v>
      </c>
      <c r="R10" s="75">
        <f>Q10-N10</f>
        <v>135.34130952380951</v>
      </c>
      <c r="S10" s="86" t="s">
        <v>47</v>
      </c>
    </row>
    <row r="11" spans="1:19" ht="13.5" thickBot="1" x14ac:dyDescent="0.25">
      <c r="A11" s="55">
        <v>6</v>
      </c>
      <c r="B11" s="29">
        <v>2</v>
      </c>
      <c r="C11" s="88" t="s">
        <v>47</v>
      </c>
      <c r="D11" s="89">
        <v>1</v>
      </c>
      <c r="E11" s="64">
        <v>217.21</v>
      </c>
      <c r="F11" s="65">
        <v>0</v>
      </c>
      <c r="G11" s="65">
        <v>30</v>
      </c>
      <c r="H11" s="65">
        <v>0</v>
      </c>
      <c r="I11" s="65">
        <v>0</v>
      </c>
      <c r="J11" s="65">
        <v>0</v>
      </c>
      <c r="K11" s="65">
        <v>30</v>
      </c>
      <c r="L11" s="65">
        <v>0</v>
      </c>
      <c r="M11" s="38">
        <v>0</v>
      </c>
      <c r="N11" s="31">
        <f t="shared" si="0"/>
        <v>277.21000000000004</v>
      </c>
      <c r="O11" s="66">
        <f>G42*COUNT(A11)</f>
        <v>125.95416666666667</v>
      </c>
      <c r="P11" s="66">
        <f>D11*G36</f>
        <v>39.387142857142862</v>
      </c>
      <c r="Q11" s="30">
        <f t="shared" si="2"/>
        <v>165.34130952380951</v>
      </c>
      <c r="R11" s="33">
        <f>Q11-N11</f>
        <v>-111.86869047619052</v>
      </c>
      <c r="S11" s="88" t="s">
        <v>47</v>
      </c>
    </row>
    <row r="12" spans="1:19" ht="13.5" thickBot="1" x14ac:dyDescent="0.25">
      <c r="A12" s="55">
        <v>7</v>
      </c>
      <c r="B12" s="29">
        <v>3</v>
      </c>
      <c r="C12" s="88" t="s">
        <v>48</v>
      </c>
      <c r="D12" s="89">
        <v>0</v>
      </c>
      <c r="E12" s="64">
        <v>0</v>
      </c>
      <c r="F12" s="65">
        <v>0</v>
      </c>
      <c r="G12" s="65">
        <v>0</v>
      </c>
      <c r="H12" s="65">
        <v>0</v>
      </c>
      <c r="I12" s="65">
        <v>0</v>
      </c>
      <c r="J12" s="65">
        <v>0</v>
      </c>
      <c r="K12" s="65">
        <v>0</v>
      </c>
      <c r="L12" s="65">
        <v>0</v>
      </c>
      <c r="M12" s="38">
        <v>97</v>
      </c>
      <c r="N12" s="31">
        <f t="shared" si="0"/>
        <v>97</v>
      </c>
      <c r="O12" s="66">
        <f>G42*COUNT(A12)</f>
        <v>125.95416666666667</v>
      </c>
      <c r="P12" s="66">
        <f>D12*G36</f>
        <v>0</v>
      </c>
      <c r="Q12" s="30">
        <f>O12+P12</f>
        <v>125.95416666666667</v>
      </c>
      <c r="R12" s="75">
        <f t="shared" si="1"/>
        <v>28.954166666666666</v>
      </c>
      <c r="S12" s="88" t="s">
        <v>48</v>
      </c>
    </row>
    <row r="13" spans="1:19" ht="13.5" thickBot="1" x14ac:dyDescent="0.25">
      <c r="A13" s="55">
        <v>8</v>
      </c>
      <c r="B13" s="29">
        <v>3</v>
      </c>
      <c r="C13" s="90" t="s">
        <v>47</v>
      </c>
      <c r="D13" s="91">
        <v>1</v>
      </c>
      <c r="E13" s="64">
        <v>178.48</v>
      </c>
      <c r="F13" s="65">
        <v>27.11</v>
      </c>
      <c r="G13" s="65">
        <v>90</v>
      </c>
      <c r="H13" s="65">
        <v>0</v>
      </c>
      <c r="I13" s="65">
        <v>0</v>
      </c>
      <c r="J13" s="65">
        <v>0</v>
      </c>
      <c r="K13" s="65">
        <v>30</v>
      </c>
      <c r="L13" s="65">
        <v>0</v>
      </c>
      <c r="M13" s="38">
        <v>0</v>
      </c>
      <c r="N13" s="31">
        <f t="shared" si="0"/>
        <v>325.58999999999997</v>
      </c>
      <c r="O13" s="66">
        <f>G42*COUNT(A13)</f>
        <v>125.95416666666667</v>
      </c>
      <c r="P13" s="66">
        <f>D13*G36</f>
        <v>39.387142857142862</v>
      </c>
      <c r="Q13" s="30">
        <f t="shared" si="2"/>
        <v>165.34130952380951</v>
      </c>
      <c r="R13" s="33">
        <f>Q13-N13</f>
        <v>-160.24869047619046</v>
      </c>
      <c r="S13" s="90" t="s">
        <v>47</v>
      </c>
    </row>
    <row r="14" spans="1:19" ht="13.5" thickBot="1" x14ac:dyDescent="0.25">
      <c r="A14" s="55">
        <v>9</v>
      </c>
      <c r="B14" s="29">
        <v>1</v>
      </c>
      <c r="C14" s="92" t="s">
        <v>47</v>
      </c>
      <c r="D14" s="93">
        <v>1</v>
      </c>
      <c r="E14" s="64">
        <v>46.54</v>
      </c>
      <c r="F14" s="65">
        <v>59.49</v>
      </c>
      <c r="G14" s="65">
        <v>45</v>
      </c>
      <c r="H14" s="65">
        <v>0</v>
      </c>
      <c r="I14" s="65">
        <v>0</v>
      </c>
      <c r="J14" s="65">
        <v>0</v>
      </c>
      <c r="K14" s="65">
        <v>30</v>
      </c>
      <c r="L14" s="65">
        <v>0</v>
      </c>
      <c r="M14" s="38">
        <v>0</v>
      </c>
      <c r="N14" s="31">
        <f t="shared" si="0"/>
        <v>181.03</v>
      </c>
      <c r="O14" s="66">
        <f>G42*COUNT(A14)</f>
        <v>125.95416666666667</v>
      </c>
      <c r="P14" s="66">
        <f>D14*G36</f>
        <v>39.387142857142862</v>
      </c>
      <c r="Q14" s="30">
        <f>O14+P14</f>
        <v>165.34130952380951</v>
      </c>
      <c r="R14" s="33">
        <f>Q14-N14</f>
        <v>-15.688690476190487</v>
      </c>
      <c r="S14" s="92" t="s">
        <v>47</v>
      </c>
    </row>
    <row r="15" spans="1:19" ht="13.5" thickBot="1" x14ac:dyDescent="0.25">
      <c r="A15" s="55">
        <v>10</v>
      </c>
      <c r="B15" s="29">
        <v>1</v>
      </c>
      <c r="C15" s="94" t="s">
        <v>48</v>
      </c>
      <c r="D15" s="95">
        <v>0</v>
      </c>
      <c r="E15" s="64">
        <v>46.54</v>
      </c>
      <c r="F15" s="65">
        <v>59.49</v>
      </c>
      <c r="G15" s="65">
        <v>45</v>
      </c>
      <c r="H15" s="65">
        <v>0</v>
      </c>
      <c r="I15" s="65">
        <v>0</v>
      </c>
      <c r="J15" s="65">
        <v>0</v>
      </c>
      <c r="K15" s="65">
        <v>0</v>
      </c>
      <c r="L15" s="65">
        <v>0</v>
      </c>
      <c r="M15" s="38">
        <v>0</v>
      </c>
      <c r="N15" s="31">
        <f t="shared" si="0"/>
        <v>151.03</v>
      </c>
      <c r="O15" s="66">
        <f>G42*COUNT(A15)</f>
        <v>125.95416666666667</v>
      </c>
      <c r="P15" s="66">
        <f>D15*G36</f>
        <v>0</v>
      </c>
      <c r="Q15" s="30">
        <f t="shared" si="2"/>
        <v>125.95416666666667</v>
      </c>
      <c r="R15" s="33">
        <f t="shared" si="1"/>
        <v>-25.075833333333335</v>
      </c>
      <c r="S15" s="94" t="s">
        <v>48</v>
      </c>
    </row>
    <row r="16" spans="1:19" ht="13.5" thickBot="1" x14ac:dyDescent="0.25">
      <c r="A16" s="55">
        <v>11</v>
      </c>
      <c r="B16" s="29">
        <v>1</v>
      </c>
      <c r="C16" s="96" t="s">
        <v>48</v>
      </c>
      <c r="D16" s="97">
        <v>0</v>
      </c>
      <c r="E16" s="64">
        <v>28.65</v>
      </c>
      <c r="F16" s="65">
        <v>12.5</v>
      </c>
      <c r="G16" s="65">
        <v>45</v>
      </c>
      <c r="H16" s="65">
        <v>0</v>
      </c>
      <c r="I16" s="65">
        <v>0</v>
      </c>
      <c r="J16" s="65">
        <v>0</v>
      </c>
      <c r="K16" s="65">
        <v>15</v>
      </c>
      <c r="L16" s="65">
        <v>0</v>
      </c>
      <c r="M16" s="38">
        <v>0</v>
      </c>
      <c r="N16" s="31">
        <f t="shared" si="0"/>
        <v>101.15</v>
      </c>
      <c r="O16" s="66">
        <f>G42*COUNT(A16)</f>
        <v>125.95416666666667</v>
      </c>
      <c r="P16" s="66">
        <f>D16*G36</f>
        <v>0</v>
      </c>
      <c r="Q16" s="30">
        <f t="shared" si="2"/>
        <v>125.95416666666667</v>
      </c>
      <c r="R16" s="75">
        <f t="shared" si="1"/>
        <v>24.80416666666666</v>
      </c>
      <c r="S16" s="96" t="s">
        <v>48</v>
      </c>
    </row>
    <row r="17" spans="1:19" ht="13.5" thickBot="1" x14ac:dyDescent="0.25">
      <c r="A17" s="55">
        <v>12</v>
      </c>
      <c r="B17" s="29">
        <v>1</v>
      </c>
      <c r="C17" s="98" t="s">
        <v>47</v>
      </c>
      <c r="D17" s="99">
        <v>1</v>
      </c>
      <c r="E17" s="64">
        <v>28.65</v>
      </c>
      <c r="F17" s="65">
        <v>12.5</v>
      </c>
      <c r="G17" s="65">
        <v>45</v>
      </c>
      <c r="H17" s="65">
        <v>0</v>
      </c>
      <c r="I17" s="65">
        <v>0</v>
      </c>
      <c r="J17" s="65">
        <v>0</v>
      </c>
      <c r="K17" s="65">
        <v>15</v>
      </c>
      <c r="L17" s="65">
        <v>0</v>
      </c>
      <c r="M17" s="38">
        <v>0</v>
      </c>
      <c r="N17" s="31">
        <f t="shared" si="0"/>
        <v>101.15</v>
      </c>
      <c r="O17" s="66">
        <f>G42*COUNT(A17)</f>
        <v>125.95416666666667</v>
      </c>
      <c r="P17" s="66">
        <f>D17*G36</f>
        <v>39.387142857142862</v>
      </c>
      <c r="Q17" s="30">
        <f t="shared" si="2"/>
        <v>165.34130952380951</v>
      </c>
      <c r="R17" s="75">
        <f>Q17-N17</f>
        <v>64.191309523809508</v>
      </c>
      <c r="S17" s="98" t="s">
        <v>47</v>
      </c>
    </row>
    <row r="18" spans="1:19" ht="13.5" thickBot="1" x14ac:dyDescent="0.25">
      <c r="A18" s="55"/>
      <c r="B18" s="56"/>
      <c r="C18" s="71"/>
      <c r="D18" s="41"/>
      <c r="E18" s="64"/>
      <c r="F18" s="65"/>
      <c r="G18" s="65"/>
      <c r="H18" s="65"/>
      <c r="I18" s="65"/>
      <c r="J18" s="65"/>
      <c r="K18" s="65"/>
      <c r="L18" s="65"/>
      <c r="M18" s="38"/>
      <c r="N18" s="31"/>
      <c r="O18" s="66"/>
      <c r="P18" s="66"/>
      <c r="Q18" s="30"/>
      <c r="R18" s="33"/>
      <c r="S18" s="35"/>
    </row>
    <row r="19" spans="1:19" ht="13.5" thickBot="1" x14ac:dyDescent="0.25">
      <c r="A19" s="55"/>
      <c r="B19" s="56"/>
      <c r="C19" s="71"/>
      <c r="D19" s="41"/>
      <c r="E19" s="64"/>
      <c r="F19" s="65"/>
      <c r="G19" s="65"/>
      <c r="H19" s="65"/>
      <c r="I19" s="65"/>
      <c r="J19" s="65"/>
      <c r="K19" s="65"/>
      <c r="L19" s="65"/>
      <c r="M19" s="38"/>
      <c r="N19" s="31"/>
      <c r="O19" s="66"/>
      <c r="P19" s="66"/>
      <c r="Q19" s="30"/>
      <c r="R19" s="32"/>
      <c r="S19" s="34"/>
    </row>
    <row r="20" spans="1:19" ht="13.5" thickBot="1" x14ac:dyDescent="0.25">
      <c r="A20" s="55"/>
      <c r="B20" s="56"/>
      <c r="C20" s="71"/>
      <c r="D20" s="41"/>
      <c r="E20" s="64"/>
      <c r="F20" s="65"/>
      <c r="G20" s="65"/>
      <c r="H20" s="65"/>
      <c r="I20" s="65"/>
      <c r="J20" s="65"/>
      <c r="K20" s="65"/>
      <c r="L20" s="65"/>
      <c r="M20" s="38"/>
      <c r="N20" s="31"/>
      <c r="O20" s="66"/>
      <c r="P20" s="66"/>
      <c r="Q20" s="30"/>
      <c r="R20" s="32"/>
      <c r="S20" s="34"/>
    </row>
    <row r="21" spans="1:19" ht="13.5" thickBot="1" x14ac:dyDescent="0.25">
      <c r="A21" s="55"/>
      <c r="B21" s="56"/>
      <c r="C21" s="71"/>
      <c r="D21" s="41"/>
      <c r="E21" s="64"/>
      <c r="F21" s="65"/>
      <c r="G21" s="65"/>
      <c r="H21" s="65"/>
      <c r="I21" s="65"/>
      <c r="J21" s="65"/>
      <c r="K21" s="65"/>
      <c r="L21" s="65"/>
      <c r="M21" s="38"/>
      <c r="N21" s="31"/>
      <c r="O21" s="66"/>
      <c r="P21" s="66"/>
      <c r="Q21" s="30"/>
      <c r="R21" s="32"/>
      <c r="S21" s="34"/>
    </row>
    <row r="22" spans="1:19" ht="13.5" thickBot="1" x14ac:dyDescent="0.25">
      <c r="A22" s="55"/>
      <c r="B22" s="56"/>
      <c r="C22" s="71"/>
      <c r="D22" s="41"/>
      <c r="E22" s="64"/>
      <c r="F22" s="65"/>
      <c r="G22" s="65"/>
      <c r="H22" s="65"/>
      <c r="I22" s="65"/>
      <c r="J22" s="65"/>
      <c r="K22" s="65"/>
      <c r="L22" s="65"/>
      <c r="M22" s="38"/>
      <c r="N22" s="31"/>
      <c r="O22" s="66"/>
      <c r="P22" s="66"/>
      <c r="Q22" s="30"/>
      <c r="R22" s="32"/>
      <c r="S22" s="34"/>
    </row>
    <row r="23" spans="1:19" ht="13.5" thickBot="1" x14ac:dyDescent="0.25">
      <c r="A23" s="55"/>
      <c r="B23" s="56"/>
      <c r="C23" s="71"/>
      <c r="D23" s="34"/>
      <c r="E23" s="64"/>
      <c r="F23" s="65"/>
      <c r="G23" s="65"/>
      <c r="H23" s="65"/>
      <c r="I23" s="65"/>
      <c r="J23" s="65"/>
      <c r="K23" s="65"/>
      <c r="L23" s="65"/>
      <c r="M23" s="38"/>
      <c r="N23" s="31"/>
      <c r="O23" s="66"/>
      <c r="P23" s="66"/>
      <c r="Q23" s="30"/>
      <c r="R23" s="32"/>
      <c r="S23" s="34"/>
    </row>
    <row r="24" spans="1:19" ht="13.5" thickBot="1" x14ac:dyDescent="0.25">
      <c r="A24" s="55"/>
      <c r="B24" s="56"/>
      <c r="C24" s="71"/>
      <c r="D24" s="41"/>
      <c r="E24" s="64"/>
      <c r="F24" s="65"/>
      <c r="G24" s="65"/>
      <c r="H24" s="65"/>
      <c r="I24" s="65"/>
      <c r="J24" s="65"/>
      <c r="K24" s="65"/>
      <c r="L24" s="65"/>
      <c r="M24" s="38"/>
      <c r="N24" s="31"/>
      <c r="O24" s="66"/>
      <c r="P24" s="66"/>
      <c r="Q24" s="30"/>
      <c r="R24" s="32"/>
      <c r="S24" s="34"/>
    </row>
    <row r="25" spans="1:19" ht="13.5" thickBot="1" x14ac:dyDescent="0.25">
      <c r="A25" s="55"/>
      <c r="B25" s="56"/>
      <c r="C25" s="71"/>
      <c r="D25" s="41"/>
      <c r="E25" s="64"/>
      <c r="F25" s="65"/>
      <c r="G25" s="65"/>
      <c r="H25" s="65"/>
      <c r="I25" s="65"/>
      <c r="J25" s="65"/>
      <c r="K25" s="65"/>
      <c r="L25" s="65"/>
      <c r="M25" s="38"/>
      <c r="N25" s="31"/>
      <c r="O25" s="66"/>
      <c r="P25" s="66"/>
      <c r="Q25" s="30"/>
      <c r="R25" s="32"/>
      <c r="S25" s="34"/>
    </row>
    <row r="26" spans="1:19" ht="13.5" thickBot="1" x14ac:dyDescent="0.25">
      <c r="A26" s="55"/>
      <c r="B26" s="56"/>
      <c r="C26" s="71"/>
      <c r="D26" s="41"/>
      <c r="E26" s="64"/>
      <c r="F26" s="65"/>
      <c r="G26" s="65"/>
      <c r="H26" s="65"/>
      <c r="I26" s="65"/>
      <c r="J26" s="65"/>
      <c r="K26" s="65"/>
      <c r="L26" s="65"/>
      <c r="M26" s="38"/>
      <c r="N26" s="31"/>
      <c r="O26" s="66"/>
      <c r="P26" s="66"/>
      <c r="Q26" s="30"/>
      <c r="R26" s="32"/>
      <c r="S26" s="34"/>
    </row>
    <row r="27" spans="1:19" ht="13.5" thickBot="1" x14ac:dyDescent="0.25">
      <c r="A27" s="55"/>
      <c r="B27" s="56"/>
      <c r="C27" s="71"/>
      <c r="D27" s="41"/>
      <c r="E27" s="64"/>
      <c r="F27" s="65"/>
      <c r="G27" s="65"/>
      <c r="H27" s="65"/>
      <c r="I27" s="65"/>
      <c r="J27" s="65"/>
      <c r="K27" s="65"/>
      <c r="L27" s="65"/>
      <c r="M27" s="38"/>
      <c r="N27" s="31"/>
      <c r="O27" s="66"/>
      <c r="P27" s="66"/>
      <c r="Q27" s="30"/>
      <c r="R27" s="32"/>
      <c r="S27" s="34"/>
    </row>
    <row r="28" spans="1:19" ht="13.5" thickBot="1" x14ac:dyDescent="0.25">
      <c r="A28" s="55"/>
      <c r="B28" s="56"/>
      <c r="C28" s="71"/>
      <c r="D28" s="41"/>
      <c r="E28" s="64"/>
      <c r="F28" s="65"/>
      <c r="G28" s="65"/>
      <c r="H28" s="65"/>
      <c r="I28" s="65"/>
      <c r="J28" s="65"/>
      <c r="K28" s="65"/>
      <c r="L28" s="65"/>
      <c r="M28" s="38"/>
      <c r="N28" s="31"/>
      <c r="O28" s="66"/>
      <c r="P28" s="66"/>
      <c r="Q28" s="30"/>
      <c r="R28" s="32"/>
      <c r="S28" s="34"/>
    </row>
    <row r="29" spans="1:19" ht="13.5" thickBot="1" x14ac:dyDescent="0.25">
      <c r="A29" s="57"/>
      <c r="B29" s="74"/>
      <c r="C29" s="72"/>
      <c r="D29" s="42"/>
      <c r="E29" s="64"/>
      <c r="F29" s="65"/>
      <c r="G29" s="65"/>
      <c r="H29" s="65"/>
      <c r="I29" s="65"/>
      <c r="J29" s="65"/>
      <c r="K29" s="65"/>
      <c r="L29" s="65"/>
      <c r="M29" s="38"/>
      <c r="N29" s="27"/>
      <c r="O29" s="67"/>
      <c r="P29" s="67"/>
      <c r="Q29" s="5"/>
      <c r="R29" s="28"/>
      <c r="S29" s="34"/>
    </row>
    <row r="30" spans="1:19" ht="13.5" thickBot="1" x14ac:dyDescent="0.25">
      <c r="A30" s="58">
        <f>MAX(A6:A29)</f>
        <v>12</v>
      </c>
      <c r="B30" s="59"/>
      <c r="C30" s="59"/>
      <c r="D30" s="70">
        <f t="shared" ref="D30:R30" si="3">SUM(D6:D29)</f>
        <v>7</v>
      </c>
      <c r="E30" s="68">
        <f t="shared" si="3"/>
        <v>735.45999999999992</v>
      </c>
      <c r="F30" s="68">
        <f t="shared" si="3"/>
        <v>275.71000000000004</v>
      </c>
      <c r="G30" s="68">
        <f t="shared" si="3"/>
        <v>450</v>
      </c>
      <c r="H30" s="68">
        <f t="shared" si="3"/>
        <v>18</v>
      </c>
      <c r="I30" s="68">
        <f t="shared" si="3"/>
        <v>15.99</v>
      </c>
      <c r="J30" s="68">
        <f t="shared" si="3"/>
        <v>0</v>
      </c>
      <c r="K30" s="68">
        <f t="shared" si="3"/>
        <v>180</v>
      </c>
      <c r="L30" s="68">
        <f t="shared" si="3"/>
        <v>0</v>
      </c>
      <c r="M30" s="68">
        <f t="shared" si="3"/>
        <v>112</v>
      </c>
      <c r="N30" s="8">
        <f t="shared" si="3"/>
        <v>1787.16</v>
      </c>
      <c r="O30" s="68">
        <f t="shared" si="3"/>
        <v>1511.45</v>
      </c>
      <c r="P30" s="69">
        <f t="shared" si="3"/>
        <v>275.71000000000004</v>
      </c>
      <c r="Q30" s="4">
        <f t="shared" si="3"/>
        <v>1787.1599999999999</v>
      </c>
      <c r="R30" s="9">
        <f t="shared" si="3"/>
        <v>0</v>
      </c>
      <c r="S30" s="10"/>
    </row>
    <row r="31" spans="1:19" ht="13.5" thickBot="1" x14ac:dyDescent="0.25">
      <c r="D31" s="5"/>
      <c r="G31" s="1"/>
      <c r="H31" s="1"/>
      <c r="I31" s="1"/>
      <c r="J31" s="1"/>
      <c r="K31" s="1"/>
      <c r="L31" s="1"/>
      <c r="M31" s="1"/>
    </row>
    <row r="32" spans="1:19" ht="13.5" thickBot="1" x14ac:dyDescent="0.25">
      <c r="D32" s="1"/>
      <c r="E32" s="2">
        <f t="shared" ref="E32:M32" si="4">SUM(E6:E29)</f>
        <v>735.45999999999992</v>
      </c>
      <c r="F32" s="3">
        <f t="shared" si="4"/>
        <v>275.71000000000004</v>
      </c>
      <c r="G32" s="3">
        <f t="shared" si="4"/>
        <v>450</v>
      </c>
      <c r="H32" s="68">
        <f>SUM(H8:H31)</f>
        <v>18</v>
      </c>
      <c r="I32" s="68">
        <f>SUM(I8:I31)</f>
        <v>15.99</v>
      </c>
      <c r="J32" s="3">
        <f t="shared" si="4"/>
        <v>0</v>
      </c>
      <c r="K32" s="3">
        <f t="shared" si="4"/>
        <v>180</v>
      </c>
      <c r="L32" s="3">
        <f t="shared" si="4"/>
        <v>0</v>
      </c>
      <c r="M32" s="3">
        <f t="shared" si="4"/>
        <v>112</v>
      </c>
      <c r="N32" s="4">
        <f>SUM(E32,F32,G32,H32,I32,J32,K32,L32,M32)</f>
        <v>1787.16</v>
      </c>
      <c r="O32" s="2">
        <f>SUM(O6:O29)</f>
        <v>1511.45</v>
      </c>
      <c r="P32" s="3">
        <f>SUM(P6:P29)</f>
        <v>275.71000000000004</v>
      </c>
      <c r="Q32" s="4">
        <f>O32+P32</f>
        <v>1787.16</v>
      </c>
    </row>
    <row r="33" spans="1:9" ht="13.5" thickBot="1" x14ac:dyDescent="0.25">
      <c r="D33" s="1"/>
      <c r="E33" s="5"/>
      <c r="F33" s="5"/>
      <c r="G33" s="5"/>
      <c r="H33" s="5"/>
      <c r="I33" s="5"/>
    </row>
    <row r="34" spans="1:9" x14ac:dyDescent="0.2">
      <c r="A34" s="46" t="s">
        <v>33</v>
      </c>
      <c r="B34" s="47"/>
      <c r="C34" s="47"/>
      <c r="D34" s="37"/>
      <c r="E34" s="37"/>
      <c r="F34" s="47"/>
      <c r="G34" s="38">
        <f>SUM(F6:F29)</f>
        <v>275.71000000000004</v>
      </c>
      <c r="H34" s="5"/>
      <c r="I34" s="5"/>
    </row>
    <row r="35" spans="1:9" ht="13.5" thickBot="1" x14ac:dyDescent="0.25">
      <c r="A35" s="18" t="s">
        <v>34</v>
      </c>
      <c r="B35" s="16"/>
      <c r="C35" s="16"/>
      <c r="D35" s="17"/>
      <c r="E35" s="16"/>
      <c r="F35" s="48"/>
      <c r="G35" s="19">
        <f>D30</f>
        <v>7</v>
      </c>
      <c r="H35" s="5"/>
      <c r="I35" s="5"/>
    </row>
    <row r="36" spans="1:9" ht="14.25" thickTop="1" thickBot="1" x14ac:dyDescent="0.25">
      <c r="A36" s="6" t="s">
        <v>35</v>
      </c>
      <c r="B36" s="7"/>
      <c r="C36" s="7"/>
      <c r="D36" s="20"/>
      <c r="E36" s="7"/>
      <c r="F36" s="7"/>
      <c r="G36" s="21">
        <f>G34/G35</f>
        <v>39.387142857142862</v>
      </c>
      <c r="H36" s="5"/>
      <c r="I36" s="5"/>
    </row>
    <row r="37" spans="1:9" ht="13.5" thickBot="1" x14ac:dyDescent="0.25">
      <c r="D37" s="1"/>
    </row>
    <row r="38" spans="1:9" x14ac:dyDescent="0.2">
      <c r="A38" s="36" t="s">
        <v>36</v>
      </c>
      <c r="B38" s="37"/>
      <c r="C38" s="37"/>
      <c r="D38" s="47"/>
      <c r="E38" s="47"/>
      <c r="F38" s="47"/>
      <c r="G38" s="38">
        <f>N32</f>
        <v>1787.16</v>
      </c>
      <c r="H38" s="5"/>
      <c r="I38" s="5"/>
    </row>
    <row r="39" spans="1:9" ht="13.5" thickBot="1" x14ac:dyDescent="0.25">
      <c r="A39" s="22" t="s">
        <v>37</v>
      </c>
      <c r="B39" s="17"/>
      <c r="C39" s="17"/>
      <c r="D39" s="16"/>
      <c r="E39" s="48"/>
      <c r="F39" s="48"/>
      <c r="G39" s="19">
        <f>F32</f>
        <v>275.71000000000004</v>
      </c>
      <c r="H39" s="5"/>
      <c r="I39" s="5"/>
    </row>
    <row r="40" spans="1:9" ht="13.5" thickTop="1" x14ac:dyDescent="0.2">
      <c r="A40" s="39" t="s">
        <v>38</v>
      </c>
      <c r="B40" s="30"/>
      <c r="C40" s="30"/>
      <c r="D40" s="29"/>
      <c r="E40" s="29"/>
      <c r="F40" s="29"/>
      <c r="G40" s="40">
        <f>N32-G39</f>
        <v>1511.45</v>
      </c>
      <c r="H40" s="5"/>
      <c r="I40" s="5"/>
    </row>
    <row r="41" spans="1:9" ht="13.5" thickBot="1" x14ac:dyDescent="0.25">
      <c r="A41" s="22" t="s">
        <v>39</v>
      </c>
      <c r="B41" s="17"/>
      <c r="C41" s="17"/>
      <c r="D41" s="16"/>
      <c r="E41" s="48"/>
      <c r="F41" s="48"/>
      <c r="G41" s="19">
        <f>A30</f>
        <v>12</v>
      </c>
      <c r="H41" s="5"/>
      <c r="I41" s="5"/>
    </row>
    <row r="42" spans="1:9" ht="14.25" thickTop="1" thickBot="1" x14ac:dyDescent="0.25">
      <c r="A42" s="23" t="s">
        <v>40</v>
      </c>
      <c r="B42" s="20"/>
      <c r="C42" s="20"/>
      <c r="D42" s="7"/>
      <c r="E42" s="7"/>
      <c r="F42" s="7"/>
      <c r="G42" s="24">
        <f>G40/G41</f>
        <v>125.95416666666667</v>
      </c>
      <c r="H42" s="73"/>
      <c r="I42" s="73"/>
    </row>
  </sheetData>
  <mergeCells count="1">
    <mergeCell ref="A1:S1"/>
  </mergeCells>
  <conditionalFormatting sqref="R6:R29">
    <cfRule type="cellIs" dxfId="3" priority="1" stopIfTrue="1" operator="lessThan">
      <formula>0</formula>
    </cfRule>
    <cfRule type="cellIs" dxfId="2" priority="2" stopIfTrue="1" operator="greaterThanOrEqual">
      <formula>0</formula>
    </cfRule>
  </conditionalFormatting>
  <conditionalFormatting sqref="S18:S29">
    <cfRule type="cellIs" dxfId="1" priority="3" stopIfTrue="1" operator="lessThanOrEqual">
      <formula>$Q$16</formula>
    </cfRule>
    <cfRule type="cellIs" dxfId="0" priority="4" stopIfTrue="1" operator="greaterThanOrEqual">
      <formula>0</formula>
    </cfRule>
  </conditionalFormatting>
  <pageMargins left="0.25" right="0.25" top="0.5" bottom="0.25" header="0.25" footer="0.5"/>
  <pageSetup scale="80" orientation="landscape" horizontalDpi="4294967295" verticalDpi="300" r:id="rId1"/>
  <headerFooter alignWithMargins="0">
    <oddHeader xml:space="preserve">&amp;CGreen River Lodore, August 31st 1998
</oddHeader>
  </headerFooter>
  <rowBreaks count="1" manualBreakCount="1">
    <brk id="37"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COSTS</vt:lpstr>
    </vt:vector>
  </TitlesOfParts>
  <Company>GeoLOGIC Software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Radzieta</dc:creator>
  <cp:lastModifiedBy>Ron</cp:lastModifiedBy>
  <cp:lastPrinted>1998-09-19T04:46:51Z</cp:lastPrinted>
  <dcterms:created xsi:type="dcterms:W3CDTF">1996-12-24T05:55:19Z</dcterms:created>
  <dcterms:modified xsi:type="dcterms:W3CDTF">2016-02-08T21:56:10Z</dcterms:modified>
</cp:coreProperties>
</file>